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885" windowWidth="1230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<sst xmlns="http://schemas.openxmlformats.org/spreadsheetml/2006/main" count="44" uniqueCount="40">
  <si>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 xml:space="preserve">Сведения по пожарам по Чувашской Республике  </t>
  </si>
  <si>
    <t>с</t>
  </si>
  <si>
    <t>по</t>
  </si>
  <si>
    <t>Наименование района</t>
  </si>
  <si>
    <t>Количество пожаров</t>
  </si>
  <si>
    <t>Ущерб</t>
  </si>
  <si>
    <t>Гибель</t>
  </si>
  <si>
    <t>Травмировано людей</t>
  </si>
  <si>
    <t>Спасено людей</t>
  </si>
  <si>
    <t>%</t>
  </si>
  <si>
    <t>г.Чебоксары</t>
  </si>
  <si>
    <t>Ленинский</t>
  </si>
  <si>
    <t>Московский</t>
  </si>
  <si>
    <t>Калининский</t>
  </si>
  <si>
    <t>Алатырский</t>
  </si>
  <si>
    <t>г.Алатырь</t>
  </si>
  <si>
    <t>Аликовский</t>
  </si>
  <si>
    <t>Батыревский</t>
  </si>
  <si>
    <t>Вурнарский</t>
  </si>
  <si>
    <t>Ибресинский</t>
  </si>
  <si>
    <t>Канашский</t>
  </si>
  <si>
    <t>г.Канаш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</si>
  <si>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</si>
  <si>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</si>
  <si>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</si>
  <si>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</si>
  <si>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</si>
  <si>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</si>
  <si>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г.Новочебоксарск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</si>
  <si>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</si>
  <si>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</si>
  <si>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</si>
  <si>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</si>
  <si>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</si>
  <si>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</si>
  <si>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г.Шумерля</t>
  </si>
  <si>
    <t>Ядринский</t>
  </si>
  <si>
    <t>Яльчикский</t>
  </si>
  <si>
    <t>Янтиковский</t>
  </si>
  <si>
    <t>По республике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</si>
</sst>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u val="single"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Arial Narrow"/>
      <family val="2"/>
    </font>
    <font>
      <sz val="9"/>
      <name val="Times New Roman"/>
      <family val="1"/>
    </font>
    <font>
      <i/>
      <sz val="9"/>
      <name val="Arial Cyr"/>
      <family val="2"/>
    </font>
    <font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64" fontId="8" fillId="3" borderId="10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64" fontId="8" fillId="3" borderId="12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1" fontId="9" fillId="0" borderId="9" xfId="0" applyNumberFormat="1" applyFont="1" applyBorder="1" applyAlignment="1">
      <alignment/>
    </xf>
    <xf numFmtId="164" fontId="8" fillId="2" borderId="9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164" fontId="8" fillId="2" borderId="14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9" fillId="2" borderId="17" xfId="0" applyFont="1" applyFill="1" applyBorder="1" applyAlignment="1">
      <alignment/>
    </xf>
    <xf numFmtId="1" fontId="9" fillId="2" borderId="17" xfId="0" applyNumberFormat="1" applyFont="1" applyFill="1" applyBorder="1" applyAlignment="1">
      <alignment/>
    </xf>
    <xf numFmtId="164" fontId="8" fillId="2" borderId="17" xfId="0" applyNumberFormat="1" applyFont="1" applyFill="1" applyBorder="1" applyAlignment="1">
      <alignment horizontal="right"/>
    </xf>
    <xf numFmtId="3" fontId="9" fillId="2" borderId="17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164" fontId="8" fillId="2" borderId="18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 quotePrefix="1">
      <alignment/>
    </xf>
    <xf numFmtId="0" fontId="9" fillId="0" borderId="17" xfId="0" applyFont="1" applyBorder="1" applyAlignment="1">
      <alignment/>
    </xf>
    <xf numFmtId="1" fontId="9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9" fillId="2" borderId="20" xfId="0" applyFont="1" applyFill="1" applyBorder="1" applyAlignment="1">
      <alignment/>
    </xf>
    <xf numFmtId="1" fontId="1" fillId="2" borderId="20" xfId="0" applyNumberFormat="1" applyFont="1" applyFill="1" applyBorder="1" applyAlignment="1">
      <alignment/>
    </xf>
    <xf numFmtId="164" fontId="8" fillId="2" borderId="20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164" fontId="8" fillId="2" borderId="2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3" borderId="1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9" fillId="0" borderId="23" xfId="0" applyFont="1" applyBorder="1" applyAlignment="1">
      <alignment/>
    </xf>
    <xf numFmtId="1" fontId="1" fillId="2" borderId="23" xfId="0" applyNumberFormat="1" applyFont="1" applyFill="1" applyBorder="1" applyAlignment="1">
      <alignment/>
    </xf>
    <xf numFmtId="164" fontId="8" fillId="2" borderId="23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9" fillId="2" borderId="23" xfId="0" applyFont="1" applyFill="1" applyBorder="1" applyAlignment="1">
      <alignment/>
    </xf>
    <xf numFmtId="164" fontId="8" fillId="2" borderId="24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9" fillId="2" borderId="7" xfId="0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64" fontId="8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64" fontId="8" fillId="2" borderId="26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164" fontId="11" fillId="5" borderId="10" xfId="0" applyNumberFormat="1" applyFont="1" applyFill="1" applyBorder="1" applyAlignment="1">
      <alignment horizontal="right"/>
    </xf>
    <xf numFmtId="1" fontId="10" fillId="4" borderId="10" xfId="0" applyNumberFormat="1" applyFont="1" applyFill="1" applyBorder="1" applyAlignment="1">
      <alignment horizontal="center"/>
    </xf>
    <xf numFmtId="164" fontId="11" fillId="5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7;&#1042;&#1045;&#1044;&#1045;&#1053;&#1048;&#1071;%20&#1054;%20&#1055;&#1054;&#1046;&#1040;&#1056;&#1040;&#1061;%20&#1055;&#1054;%2017.03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g1"/>
      <sheetName val="2007год"/>
    </sheetNames>
    <sheetDataSet>
      <sheetData sheetId="1">
        <row r="3012">
          <cell r="G3012">
            <v>17</v>
          </cell>
          <cell r="H3012">
            <v>538571</v>
          </cell>
          <cell r="J3012">
            <v>2</v>
          </cell>
          <cell r="N3012">
            <v>1</v>
          </cell>
          <cell r="P3012">
            <v>0</v>
          </cell>
        </row>
        <row r="3014">
          <cell r="H3014">
            <v>39500</v>
          </cell>
          <cell r="I3014">
            <v>1</v>
          </cell>
          <cell r="J3014">
            <v>0</v>
          </cell>
          <cell r="K3014">
            <v>0</v>
          </cell>
        </row>
        <row r="3016">
          <cell r="H3016">
            <v>2012970</v>
          </cell>
          <cell r="I3016">
            <v>3</v>
          </cell>
          <cell r="J3016">
            <v>0</v>
          </cell>
          <cell r="K3016">
            <v>0</v>
          </cell>
        </row>
        <row r="3018">
          <cell r="H3018">
            <v>185358</v>
          </cell>
          <cell r="I3018">
            <v>0</v>
          </cell>
          <cell r="J3018">
            <v>3</v>
          </cell>
          <cell r="K3018">
            <v>14</v>
          </cell>
        </row>
        <row r="3020">
          <cell r="H3020">
            <v>82600</v>
          </cell>
          <cell r="I3020">
            <v>2</v>
          </cell>
          <cell r="J3020">
            <v>1</v>
          </cell>
          <cell r="K3020">
            <v>0</v>
          </cell>
        </row>
        <row r="3022">
          <cell r="H3022">
            <v>472800</v>
          </cell>
          <cell r="I3022">
            <v>3</v>
          </cell>
          <cell r="J3022">
            <v>2</v>
          </cell>
          <cell r="K3022">
            <v>5</v>
          </cell>
        </row>
        <row r="3024">
          <cell r="H3024">
            <v>262200</v>
          </cell>
          <cell r="J3024">
            <v>1</v>
          </cell>
          <cell r="K3024">
            <v>0</v>
          </cell>
        </row>
        <row r="3026">
          <cell r="H3026">
            <v>149867</v>
          </cell>
          <cell r="I3026">
            <v>1</v>
          </cell>
          <cell r="J3026">
            <v>0</v>
          </cell>
          <cell r="K3026">
            <v>0</v>
          </cell>
        </row>
        <row r="3028">
          <cell r="G3028">
            <v>5</v>
          </cell>
          <cell r="H3028">
            <v>74000</v>
          </cell>
          <cell r="I3028">
            <v>2</v>
          </cell>
          <cell r="J3028">
            <v>0</v>
          </cell>
          <cell r="K3028">
            <v>0</v>
          </cell>
        </row>
        <row r="3030">
          <cell r="G3030">
            <v>8</v>
          </cell>
          <cell r="H3030">
            <v>325000</v>
          </cell>
          <cell r="I3030">
            <v>1</v>
          </cell>
          <cell r="J3030">
            <v>0</v>
          </cell>
          <cell r="K3030">
            <v>0</v>
          </cell>
        </row>
        <row r="3032">
          <cell r="G3032">
            <v>9</v>
          </cell>
          <cell r="H3032">
            <v>520000</v>
          </cell>
          <cell r="I3032">
            <v>0</v>
          </cell>
          <cell r="J3032">
            <v>1</v>
          </cell>
          <cell r="K3032">
            <v>3</v>
          </cell>
        </row>
        <row r="3034">
          <cell r="G3034">
            <v>3</v>
          </cell>
          <cell r="H3034">
            <v>140000</v>
          </cell>
          <cell r="I3034">
            <v>1</v>
          </cell>
          <cell r="J3034">
            <v>0</v>
          </cell>
          <cell r="K3034">
            <v>0</v>
          </cell>
        </row>
        <row r="3036">
          <cell r="G3036">
            <v>23</v>
          </cell>
          <cell r="H3036">
            <v>1735000</v>
          </cell>
          <cell r="I3036">
            <v>1</v>
          </cell>
          <cell r="J3036">
            <v>2</v>
          </cell>
          <cell r="K3036">
            <v>70</v>
          </cell>
        </row>
        <row r="3038">
          <cell r="G3038">
            <v>2</v>
          </cell>
          <cell r="H3038">
            <v>4000</v>
          </cell>
          <cell r="I3038">
            <v>0</v>
          </cell>
          <cell r="J3038">
            <v>0</v>
          </cell>
          <cell r="K3038">
            <v>0</v>
          </cell>
        </row>
        <row r="3040">
          <cell r="G3040">
            <v>3</v>
          </cell>
          <cell r="H3040">
            <v>45000</v>
          </cell>
          <cell r="I3040">
            <v>0</v>
          </cell>
          <cell r="J3040">
            <v>0</v>
          </cell>
          <cell r="K3040">
            <v>0</v>
          </cell>
        </row>
        <row r="3042">
          <cell r="G3042">
            <v>10</v>
          </cell>
          <cell r="H3042">
            <v>274300</v>
          </cell>
          <cell r="I3042">
            <v>3</v>
          </cell>
          <cell r="J3042">
            <v>1</v>
          </cell>
          <cell r="K3042">
            <v>8</v>
          </cell>
        </row>
        <row r="3044">
          <cell r="G3044">
            <v>24</v>
          </cell>
          <cell r="H3044">
            <v>1036600</v>
          </cell>
          <cell r="I3044">
            <v>5</v>
          </cell>
          <cell r="J3044">
            <v>3</v>
          </cell>
          <cell r="K3044">
            <v>2</v>
          </cell>
        </row>
        <row r="3046">
          <cell r="G3046">
            <v>8</v>
          </cell>
          <cell r="I3046">
            <v>2</v>
          </cell>
          <cell r="J3046">
            <v>0</v>
          </cell>
          <cell r="K3046">
            <v>0</v>
          </cell>
        </row>
        <row r="3048">
          <cell r="G3048">
            <v>14</v>
          </cell>
          <cell r="H3048">
            <v>341000</v>
          </cell>
          <cell r="I3048">
            <v>0</v>
          </cell>
          <cell r="N3048">
            <v>0</v>
          </cell>
        </row>
        <row r="3050">
          <cell r="G3050">
            <v>10</v>
          </cell>
          <cell r="H3050">
            <v>585000</v>
          </cell>
          <cell r="I3050">
            <v>3</v>
          </cell>
          <cell r="J3050">
            <v>2</v>
          </cell>
          <cell r="K3050">
            <v>1</v>
          </cell>
        </row>
        <row r="3052">
          <cell r="G3052">
            <v>1</v>
          </cell>
          <cell r="H3052">
            <v>400</v>
          </cell>
          <cell r="I3052">
            <v>0</v>
          </cell>
          <cell r="J3052">
            <v>0</v>
          </cell>
          <cell r="K3052">
            <v>0</v>
          </cell>
        </row>
        <row r="3054">
          <cell r="G3054">
            <v>3</v>
          </cell>
          <cell r="H3054">
            <v>108000</v>
          </cell>
          <cell r="I3054">
            <v>1</v>
          </cell>
          <cell r="J3054">
            <v>1</v>
          </cell>
          <cell r="K3054">
            <v>1</v>
          </cell>
        </row>
        <row r="3056">
          <cell r="G3056">
            <v>14</v>
          </cell>
          <cell r="H3056">
            <v>50600</v>
          </cell>
          <cell r="I3056">
            <v>3</v>
          </cell>
          <cell r="J3056">
            <v>1</v>
          </cell>
          <cell r="K3056">
            <v>62</v>
          </cell>
        </row>
        <row r="3058">
          <cell r="H3058">
            <v>1163000</v>
          </cell>
          <cell r="I3058">
            <v>2</v>
          </cell>
        </row>
        <row r="3060">
          <cell r="G3060">
            <v>21</v>
          </cell>
          <cell r="H3060">
            <v>313700</v>
          </cell>
          <cell r="I3060">
            <v>2</v>
          </cell>
          <cell r="J3060">
            <v>1</v>
          </cell>
          <cell r="K306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7">
      <selection activeCell="A36" sqref="A36:IV43"/>
    </sheetView>
  </sheetViews>
  <sheetFormatPr defaultColWidth="9.00390625" defaultRowHeight="12.75"/>
  <cols>
    <col min="1" max="1" width="19.875" style="10" customWidth="1"/>
    <col min="2" max="2" width="5.25390625" style="10" customWidth="1"/>
    <col min="3" max="3" width="6.25390625" style="10" customWidth="1"/>
    <col min="4" max="4" width="8.75390625" style="10" customWidth="1"/>
    <col min="5" max="5" width="10.625" style="10" customWidth="1"/>
    <col min="6" max="6" width="9.625" style="10" customWidth="1"/>
    <col min="7" max="7" width="9.125" style="10" customWidth="1"/>
    <col min="8" max="8" width="5.00390625" style="94" customWidth="1"/>
    <col min="9" max="9" width="8.00390625" style="94" customWidth="1"/>
    <col min="10" max="10" width="6.375" style="94" customWidth="1"/>
    <col min="11" max="11" width="5.125" style="10" customWidth="1"/>
    <col min="12" max="12" width="8.375" style="10" customWidth="1"/>
    <col min="13" max="13" width="6.00390625" style="10" customWidth="1"/>
    <col min="14" max="14" width="5.375" style="10" customWidth="1"/>
    <col min="15" max="15" width="4.875" style="10" customWidth="1"/>
    <col min="16" max="16" width="9.375" style="10" customWidth="1"/>
    <col min="17" max="16384" width="9.125" style="10" customWidth="1"/>
  </cols>
  <sheetData>
    <row r="1" spans="3:16" s="1" customFormat="1" ht="15"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5">
      <c r="A2" s="2"/>
      <c r="B2" s="2"/>
      <c r="C2" s="2"/>
      <c r="D2" s="4" t="s">
        <v>1</v>
      </c>
      <c r="E2" s="5" t="e">
        <f>DATE(#REF!,#REF!,#REF!)</f>
        <v>#REF!</v>
      </c>
      <c r="F2" s="2"/>
      <c r="G2" s="4" t="s">
        <v>2</v>
      </c>
      <c r="H2" s="95" t="e">
        <f>DATE(#REF!,#REF!,#REF!)</f>
        <v>#REF!</v>
      </c>
      <c r="I2" s="95"/>
      <c r="J2" s="2"/>
      <c r="K2" s="2"/>
      <c r="L2" s="2"/>
      <c r="M2" s="2"/>
      <c r="N2" s="2"/>
      <c r="O2" s="2"/>
      <c r="P2" s="2"/>
    </row>
    <row r="3" spans="1:16" ht="12" thickBot="1">
      <c r="A3" s="6"/>
      <c r="B3" s="6"/>
      <c r="C3" s="7"/>
      <c r="D3" s="6"/>
      <c r="E3" s="8"/>
      <c r="F3" s="6"/>
      <c r="G3" s="6"/>
      <c r="H3" s="9"/>
      <c r="I3" s="9"/>
      <c r="J3" s="9"/>
      <c r="K3" s="6"/>
      <c r="L3" s="6"/>
      <c r="M3" s="6"/>
      <c r="N3" s="6"/>
      <c r="O3" s="6"/>
      <c r="P3" s="6"/>
    </row>
    <row r="4" spans="1:16" ht="13.5">
      <c r="A4" s="11" t="s">
        <v>3</v>
      </c>
      <c r="B4" s="12" t="s">
        <v>4</v>
      </c>
      <c r="C4" s="13"/>
      <c r="D4" s="14"/>
      <c r="E4" s="15" t="s">
        <v>5</v>
      </c>
      <c r="F4" s="13"/>
      <c r="G4" s="14"/>
      <c r="H4" s="16" t="s">
        <v>6</v>
      </c>
      <c r="I4" s="17"/>
      <c r="J4" s="18"/>
      <c r="K4" s="12" t="s">
        <v>7</v>
      </c>
      <c r="L4" s="13"/>
      <c r="M4" s="14"/>
      <c r="N4" s="15" t="s">
        <v>8</v>
      </c>
      <c r="O4" s="13"/>
      <c r="P4" s="14"/>
    </row>
    <row r="5" spans="1:16" ht="12.75" thickBot="1">
      <c r="A5" s="19"/>
      <c r="B5" s="20">
        <v>2009</v>
      </c>
      <c r="C5" s="21">
        <v>2008</v>
      </c>
      <c r="D5" s="22" t="s">
        <v>9</v>
      </c>
      <c r="E5" s="20">
        <v>2009</v>
      </c>
      <c r="F5" s="21">
        <v>2008</v>
      </c>
      <c r="G5" s="22" t="s">
        <v>9</v>
      </c>
      <c r="H5" s="20">
        <v>2009</v>
      </c>
      <c r="I5" s="21">
        <v>2008</v>
      </c>
      <c r="J5" s="23" t="s">
        <v>9</v>
      </c>
      <c r="K5" s="20">
        <v>2009</v>
      </c>
      <c r="L5" s="21">
        <v>2008</v>
      </c>
      <c r="M5" s="23" t="s">
        <v>9</v>
      </c>
      <c r="N5" s="20">
        <v>2009</v>
      </c>
      <c r="O5" s="21">
        <v>2008</v>
      </c>
      <c r="P5" s="22" t="s">
        <v>9</v>
      </c>
    </row>
    <row r="6" spans="1:16" ht="15" customHeight="1" thickBot="1">
      <c r="A6" s="24" t="s">
        <v>10</v>
      </c>
      <c r="B6" s="25">
        <f>B7+B8+B9</f>
        <v>56</v>
      </c>
      <c r="C6" s="25">
        <f>C7+C8+C9</f>
        <v>54</v>
      </c>
      <c r="D6" s="26">
        <f aca="true" t="shared" si="0" ref="D6:D35">IF(C6&lt;&gt;0,((B6/C6)*100)-100,IF(B6=0,0,100))</f>
        <v>3.7037037037036953</v>
      </c>
      <c r="E6" s="27">
        <f>E7+E8+E9</f>
        <v>2102900</v>
      </c>
      <c r="F6" s="28">
        <f>F7+F8+F9</f>
        <v>1527300</v>
      </c>
      <c r="G6" s="26">
        <f aca="true" t="shared" si="1" ref="G6:G35">IF(F6&lt;&gt;0,((E6/F6)*100)-100,IF(E6=0,0,100))</f>
        <v>37.68742224841225</v>
      </c>
      <c r="H6" s="29">
        <f>SUM(H7:H9)</f>
        <v>3</v>
      </c>
      <c r="I6" s="25">
        <f>I7+I8+I9</f>
        <v>7</v>
      </c>
      <c r="J6" s="26">
        <f aca="true" t="shared" si="2" ref="J6:J35">IF(I6&lt;&gt;0,((H6/I6)*100)-100,IF(H6=0,0,100))</f>
        <v>-57.142857142857146</v>
      </c>
      <c r="K6" s="29">
        <f>K7+K8+K9</f>
        <v>4</v>
      </c>
      <c r="L6" s="30">
        <f>L7+L8+L9</f>
        <v>5</v>
      </c>
      <c r="M6" s="26">
        <f aca="true" t="shared" si="3" ref="M6:M35">IF(L6&lt;&gt;0,((K6/L6)*100)-100,IF(K6=0,0,100))</f>
        <v>-20</v>
      </c>
      <c r="N6" s="29">
        <f>N7+N8+N9</f>
        <v>89</v>
      </c>
      <c r="O6" s="25">
        <f>O7+O8+O9</f>
        <v>118</v>
      </c>
      <c r="P6" s="31">
        <f aca="true" t="shared" si="4" ref="P6:P35">IF(O6&lt;&gt;0,((N6/O6)*100)-100,IF(N6=0,0,100))</f>
        <v>-24.576271186440678</v>
      </c>
    </row>
    <row r="7" spans="1:16" ht="15" customHeight="1" thickBot="1">
      <c r="A7" s="32" t="s">
        <v>11</v>
      </c>
      <c r="B7" s="33">
        <v>16</v>
      </c>
      <c r="C7" s="34">
        <f>'[1]2007год'!G3056</f>
        <v>14</v>
      </c>
      <c r="D7" s="35">
        <f t="shared" si="0"/>
        <v>14.285714285714278</v>
      </c>
      <c r="E7" s="36">
        <v>472800</v>
      </c>
      <c r="F7" s="37">
        <f>'[1]2007год'!H3056</f>
        <v>50600</v>
      </c>
      <c r="G7" s="35">
        <f t="shared" si="1"/>
        <v>834.387351778656</v>
      </c>
      <c r="H7" s="38">
        <v>1</v>
      </c>
      <c r="I7" s="39">
        <f>'[1]2007год'!I3056</f>
        <v>3</v>
      </c>
      <c r="J7" s="35">
        <f t="shared" si="2"/>
        <v>-66.66666666666667</v>
      </c>
      <c r="K7" s="38">
        <v>0</v>
      </c>
      <c r="L7" s="40">
        <f>'[1]2007год'!J3056</f>
        <v>1</v>
      </c>
      <c r="M7" s="35">
        <f t="shared" si="3"/>
        <v>-100</v>
      </c>
      <c r="N7" s="38">
        <v>19</v>
      </c>
      <c r="O7" s="40">
        <f>'[1]2007год'!K3056</f>
        <v>62</v>
      </c>
      <c r="P7" s="35">
        <f t="shared" si="4"/>
        <v>-69.35483870967742</v>
      </c>
    </row>
    <row r="8" spans="1:16" ht="15" customHeight="1" thickBot="1">
      <c r="A8" s="32" t="s">
        <v>12</v>
      </c>
      <c r="B8" s="33">
        <v>18</v>
      </c>
      <c r="C8" s="34">
        <f>'[1]2007год'!G3060</f>
        <v>21</v>
      </c>
      <c r="D8" s="35">
        <f t="shared" si="0"/>
        <v>-14.285714285714292</v>
      </c>
      <c r="E8" s="36">
        <v>932600</v>
      </c>
      <c r="F8" s="37">
        <f>'[1]2007год'!H3060</f>
        <v>313700</v>
      </c>
      <c r="G8" s="35">
        <f t="shared" si="1"/>
        <v>197.2904048453937</v>
      </c>
      <c r="H8" s="38">
        <v>2</v>
      </c>
      <c r="I8" s="39">
        <f>'[1]2007год'!I3060</f>
        <v>2</v>
      </c>
      <c r="J8" s="35">
        <f t="shared" si="2"/>
        <v>0</v>
      </c>
      <c r="K8" s="38">
        <v>1</v>
      </c>
      <c r="L8" s="39">
        <f>'[1]2007год'!J3060</f>
        <v>1</v>
      </c>
      <c r="M8" s="35">
        <f t="shared" si="3"/>
        <v>0</v>
      </c>
      <c r="N8" s="38">
        <v>28</v>
      </c>
      <c r="O8" s="39">
        <f>'[1]2007год'!K3060</f>
        <v>22</v>
      </c>
      <c r="P8" s="35">
        <f t="shared" si="4"/>
        <v>27.272727272727266</v>
      </c>
    </row>
    <row r="9" spans="1:16" ht="15" customHeight="1" thickBot="1">
      <c r="A9" s="32" t="s">
        <v>13</v>
      </c>
      <c r="B9" s="33">
        <v>22</v>
      </c>
      <c r="C9" s="34">
        <v>19</v>
      </c>
      <c r="D9" s="35">
        <f t="shared" si="0"/>
        <v>15.789473684210535</v>
      </c>
      <c r="E9" s="36">
        <v>697500</v>
      </c>
      <c r="F9" s="37">
        <f>'[1]2007год'!H3058</f>
        <v>1163000</v>
      </c>
      <c r="G9" s="35">
        <f t="shared" si="1"/>
        <v>-40.02579535683577</v>
      </c>
      <c r="H9" s="38">
        <v>0</v>
      </c>
      <c r="I9" s="39">
        <f>'[1]2007год'!I3058</f>
        <v>2</v>
      </c>
      <c r="J9" s="35">
        <f t="shared" si="2"/>
        <v>-100</v>
      </c>
      <c r="K9" s="38">
        <v>3</v>
      </c>
      <c r="L9" s="39">
        <v>3</v>
      </c>
      <c r="M9" s="35">
        <f t="shared" si="3"/>
        <v>0</v>
      </c>
      <c r="N9" s="38">
        <v>42</v>
      </c>
      <c r="O9" s="39">
        <v>34</v>
      </c>
      <c r="P9" s="35">
        <f t="shared" si="4"/>
        <v>23.529411764705884</v>
      </c>
    </row>
    <row r="10" spans="1:16" ht="15" customHeight="1">
      <c r="A10" s="41" t="s">
        <v>14</v>
      </c>
      <c r="B10" s="42">
        <v>17</v>
      </c>
      <c r="C10" s="43">
        <f>'[1]2007год'!G3012</f>
        <v>17</v>
      </c>
      <c r="D10" s="44">
        <f t="shared" si="0"/>
        <v>0</v>
      </c>
      <c r="E10" s="45">
        <v>589100</v>
      </c>
      <c r="F10" s="46">
        <f>'[1]2007год'!H3012</f>
        <v>538571</v>
      </c>
      <c r="G10" s="44">
        <f t="shared" si="1"/>
        <v>9.382049906140509</v>
      </c>
      <c r="H10" s="47">
        <v>2</v>
      </c>
      <c r="I10" s="48">
        <f>'[1]2007год'!N3012</f>
        <v>1</v>
      </c>
      <c r="J10" s="44">
        <f t="shared" si="2"/>
        <v>100</v>
      </c>
      <c r="K10" s="47">
        <v>1</v>
      </c>
      <c r="L10" s="48">
        <f>'[1]2007год'!J3012</f>
        <v>2</v>
      </c>
      <c r="M10" s="44">
        <f t="shared" si="3"/>
        <v>-50</v>
      </c>
      <c r="N10" s="47">
        <v>1</v>
      </c>
      <c r="O10" s="49">
        <f>'[1]2007год'!P3012</f>
        <v>0</v>
      </c>
      <c r="P10" s="50">
        <f t="shared" si="4"/>
        <v>100</v>
      </c>
    </row>
    <row r="11" spans="1:16" ht="15" customHeight="1">
      <c r="A11" s="51" t="s">
        <v>15</v>
      </c>
      <c r="B11" s="52">
        <v>3</v>
      </c>
      <c r="C11" s="53">
        <v>1</v>
      </c>
      <c r="D11" s="54">
        <f>IF(C11&lt;&gt;0,((B11/C11)*100)-100,IF(B11=0,0,100))</f>
        <v>200</v>
      </c>
      <c r="E11" s="55">
        <v>1000</v>
      </c>
      <c r="F11" s="56">
        <v>0</v>
      </c>
      <c r="G11" s="54">
        <f t="shared" si="1"/>
        <v>100</v>
      </c>
      <c r="H11" s="52">
        <v>0</v>
      </c>
      <c r="I11" s="57">
        <v>0</v>
      </c>
      <c r="J11" s="54">
        <f t="shared" si="2"/>
        <v>0</v>
      </c>
      <c r="K11" s="52">
        <v>0</v>
      </c>
      <c r="L11" s="57">
        <v>0</v>
      </c>
      <c r="M11" s="54">
        <f t="shared" si="3"/>
        <v>0</v>
      </c>
      <c r="N11" s="52">
        <v>0</v>
      </c>
      <c r="O11" s="58">
        <v>0</v>
      </c>
      <c r="P11" s="59">
        <f t="shared" si="4"/>
        <v>0</v>
      </c>
    </row>
    <row r="12" spans="1:16" ht="15" customHeight="1">
      <c r="A12" s="51" t="s">
        <v>16</v>
      </c>
      <c r="B12" s="52">
        <v>3</v>
      </c>
      <c r="C12" s="53">
        <v>2</v>
      </c>
      <c r="D12" s="54">
        <f t="shared" si="0"/>
        <v>50</v>
      </c>
      <c r="E12" s="55">
        <v>135000</v>
      </c>
      <c r="F12" s="60">
        <f>'[1]2007год'!H3014</f>
        <v>39500</v>
      </c>
      <c r="G12" s="54">
        <f t="shared" si="1"/>
        <v>241.7721518987342</v>
      </c>
      <c r="H12" s="52">
        <v>0</v>
      </c>
      <c r="I12" s="57">
        <f>'[1]2007год'!I3014</f>
        <v>1</v>
      </c>
      <c r="J12" s="54">
        <f t="shared" si="2"/>
        <v>-100</v>
      </c>
      <c r="K12" s="52">
        <v>1</v>
      </c>
      <c r="L12" s="57">
        <f>'[1]2007год'!J3014</f>
        <v>0</v>
      </c>
      <c r="M12" s="54">
        <f t="shared" si="3"/>
        <v>100</v>
      </c>
      <c r="N12" s="52">
        <v>0</v>
      </c>
      <c r="O12" s="57">
        <f>'[1]2007год'!K3014</f>
        <v>0</v>
      </c>
      <c r="P12" s="59">
        <f t="shared" si="4"/>
        <v>0</v>
      </c>
    </row>
    <row r="13" spans="1:16" ht="15" customHeight="1">
      <c r="A13" s="51" t="s">
        <v>17</v>
      </c>
      <c r="B13" s="52">
        <v>7</v>
      </c>
      <c r="C13" s="53">
        <v>10</v>
      </c>
      <c r="D13" s="54">
        <f t="shared" si="0"/>
        <v>-30</v>
      </c>
      <c r="E13" s="55">
        <v>185300</v>
      </c>
      <c r="F13" s="56">
        <f>'[1]2007год'!H3016</f>
        <v>2012970</v>
      </c>
      <c r="G13" s="54">
        <f t="shared" si="1"/>
        <v>-90.79469639388566</v>
      </c>
      <c r="H13" s="52">
        <v>3</v>
      </c>
      <c r="I13" s="57">
        <f>'[1]2007год'!I3016-1</f>
        <v>2</v>
      </c>
      <c r="J13" s="54">
        <f t="shared" si="2"/>
        <v>50</v>
      </c>
      <c r="K13" s="52">
        <v>0</v>
      </c>
      <c r="L13" s="57">
        <f>'[1]2007год'!J3016</f>
        <v>0</v>
      </c>
      <c r="M13" s="54">
        <f t="shared" si="3"/>
        <v>0</v>
      </c>
      <c r="N13" s="52">
        <v>1</v>
      </c>
      <c r="O13" s="57">
        <f>'[1]2007год'!K3016</f>
        <v>0</v>
      </c>
      <c r="P13" s="59">
        <f t="shared" si="4"/>
        <v>100</v>
      </c>
    </row>
    <row r="14" spans="1:16" ht="15" customHeight="1">
      <c r="A14" s="51" t="s">
        <v>18</v>
      </c>
      <c r="B14" s="52">
        <v>10</v>
      </c>
      <c r="C14" s="53">
        <v>8</v>
      </c>
      <c r="D14" s="54">
        <f t="shared" si="0"/>
        <v>25</v>
      </c>
      <c r="E14" s="55">
        <v>410700</v>
      </c>
      <c r="F14" s="56">
        <f>'[1]2007год'!H3018</f>
        <v>185358</v>
      </c>
      <c r="G14" s="54">
        <f t="shared" si="1"/>
        <v>121.57122972841745</v>
      </c>
      <c r="H14" s="52">
        <v>2</v>
      </c>
      <c r="I14" s="57">
        <f>'[1]2007год'!I3018</f>
        <v>0</v>
      </c>
      <c r="J14" s="54">
        <f t="shared" si="2"/>
        <v>100</v>
      </c>
      <c r="K14" s="52">
        <v>0</v>
      </c>
      <c r="L14" s="57">
        <f>'[1]2007год'!J3018</f>
        <v>3</v>
      </c>
      <c r="M14" s="54">
        <f t="shared" si="3"/>
        <v>-100</v>
      </c>
      <c r="N14" s="52">
        <v>0</v>
      </c>
      <c r="O14" s="57">
        <f>'[1]2007год'!K3018</f>
        <v>14</v>
      </c>
      <c r="P14" s="59">
        <f t="shared" si="4"/>
        <v>-100</v>
      </c>
    </row>
    <row r="15" spans="1:16" ht="15" customHeight="1">
      <c r="A15" s="51" t="s">
        <v>19</v>
      </c>
      <c r="B15" s="52">
        <v>4</v>
      </c>
      <c r="C15" s="53">
        <v>6</v>
      </c>
      <c r="D15" s="54">
        <f t="shared" si="0"/>
        <v>-33.33333333333334</v>
      </c>
      <c r="E15" s="55">
        <v>23000</v>
      </c>
      <c r="F15" s="56">
        <f>'[1]2007год'!H3020</f>
        <v>82600</v>
      </c>
      <c r="G15" s="54">
        <f>IF(F15&lt;&gt;0,((E15/F15)*100)-100,IF(E15=0,0,100))</f>
        <v>-72.15496368038741</v>
      </c>
      <c r="H15" s="52">
        <v>0</v>
      </c>
      <c r="I15" s="57">
        <f>'[1]2007год'!I3020</f>
        <v>2</v>
      </c>
      <c r="J15" s="54">
        <f t="shared" si="2"/>
        <v>-100</v>
      </c>
      <c r="K15" s="52">
        <v>0</v>
      </c>
      <c r="L15" s="57">
        <f>'[1]2007год'!J3020</f>
        <v>1</v>
      </c>
      <c r="M15" s="54">
        <f t="shared" si="3"/>
        <v>-100</v>
      </c>
      <c r="N15" s="52">
        <v>0</v>
      </c>
      <c r="O15" s="57">
        <f>'[1]2007год'!K3020</f>
        <v>0</v>
      </c>
      <c r="P15" s="59">
        <f t="shared" si="4"/>
        <v>0</v>
      </c>
    </row>
    <row r="16" spans="1:16" ht="15" customHeight="1">
      <c r="A16" s="51" t="s">
        <v>20</v>
      </c>
      <c r="B16" s="61">
        <v>27</v>
      </c>
      <c r="C16" s="62">
        <v>21</v>
      </c>
      <c r="D16" s="54">
        <f t="shared" si="0"/>
        <v>28.571428571428584</v>
      </c>
      <c r="E16" s="55">
        <v>509000</v>
      </c>
      <c r="F16" s="56">
        <f>'[1]2007год'!H3022</f>
        <v>472800</v>
      </c>
      <c r="G16" s="54">
        <f>IF(F16&lt;&gt;0,((E16/F16)*100)-100,IF(E16=0,0,100))</f>
        <v>7.656514382402719</v>
      </c>
      <c r="H16" s="52">
        <v>4</v>
      </c>
      <c r="I16" s="57">
        <f>'[1]2007год'!I3022-I17</f>
        <v>3</v>
      </c>
      <c r="J16" s="54">
        <f t="shared" si="2"/>
        <v>33.333333333333314</v>
      </c>
      <c r="K16" s="52">
        <v>1</v>
      </c>
      <c r="L16" s="57">
        <f>'[1]2007год'!J3022</f>
        <v>2</v>
      </c>
      <c r="M16" s="54">
        <f t="shared" si="3"/>
        <v>-50</v>
      </c>
      <c r="N16" s="52">
        <v>4</v>
      </c>
      <c r="O16" s="57">
        <f>'[1]2007год'!K3022</f>
        <v>5</v>
      </c>
      <c r="P16" s="59">
        <f t="shared" si="4"/>
        <v>-20</v>
      </c>
    </row>
    <row r="17" spans="1:16" ht="15" customHeight="1">
      <c r="A17" s="51" t="s">
        <v>21</v>
      </c>
      <c r="B17" s="52">
        <v>0</v>
      </c>
      <c r="C17" s="57">
        <v>2</v>
      </c>
      <c r="D17" s="54">
        <f t="shared" si="0"/>
        <v>-100</v>
      </c>
      <c r="E17" s="55">
        <v>0</v>
      </c>
      <c r="F17" s="56">
        <v>0</v>
      </c>
      <c r="G17" s="54">
        <f t="shared" si="1"/>
        <v>0</v>
      </c>
      <c r="H17" s="52">
        <v>0</v>
      </c>
      <c r="I17" s="57">
        <v>0</v>
      </c>
      <c r="J17" s="54">
        <f t="shared" si="2"/>
        <v>0</v>
      </c>
      <c r="K17" s="52">
        <v>0</v>
      </c>
      <c r="L17" s="57">
        <v>0</v>
      </c>
      <c r="M17" s="54">
        <f t="shared" si="3"/>
        <v>0</v>
      </c>
      <c r="N17" s="52">
        <v>0</v>
      </c>
      <c r="O17" s="58">
        <v>0</v>
      </c>
      <c r="P17" s="59">
        <f t="shared" si="4"/>
        <v>0</v>
      </c>
    </row>
    <row r="18" spans="1:16" ht="15" customHeight="1">
      <c r="A18" s="51" t="s">
        <v>22</v>
      </c>
      <c r="B18" s="52">
        <v>5</v>
      </c>
      <c r="C18" s="57">
        <v>10</v>
      </c>
      <c r="D18" s="54">
        <f t="shared" si="0"/>
        <v>-50</v>
      </c>
      <c r="E18" s="55">
        <v>41100</v>
      </c>
      <c r="F18" s="56">
        <f>'[1]2007год'!H3024</f>
        <v>262200</v>
      </c>
      <c r="G18" s="54">
        <f t="shared" si="1"/>
        <v>-84.32494279176201</v>
      </c>
      <c r="H18" s="52">
        <v>1</v>
      </c>
      <c r="I18" s="57">
        <v>2</v>
      </c>
      <c r="J18" s="54">
        <f t="shared" si="2"/>
        <v>-50</v>
      </c>
      <c r="K18" s="52">
        <v>0</v>
      </c>
      <c r="L18" s="57">
        <f>'[1]2007год'!J3024</f>
        <v>1</v>
      </c>
      <c r="M18" s="54">
        <f t="shared" si="3"/>
        <v>-100</v>
      </c>
      <c r="N18" s="52">
        <v>0</v>
      </c>
      <c r="O18" s="57">
        <f>'[1]2007год'!K3024</f>
        <v>0</v>
      </c>
      <c r="P18" s="59">
        <f t="shared" si="4"/>
        <v>0</v>
      </c>
    </row>
    <row r="19" spans="1:16" ht="15" customHeight="1">
      <c r="A19" s="51" t="s">
        <v>23</v>
      </c>
      <c r="B19" s="52">
        <v>1</v>
      </c>
      <c r="C19" s="57">
        <v>4</v>
      </c>
      <c r="D19" s="54">
        <f t="shared" si="0"/>
        <v>-75</v>
      </c>
      <c r="E19" s="55">
        <v>1000</v>
      </c>
      <c r="F19" s="56">
        <f>'[1]2007год'!H3026</f>
        <v>149867</v>
      </c>
      <c r="G19" s="54">
        <f t="shared" si="1"/>
        <v>-99.33274169763857</v>
      </c>
      <c r="H19" s="52">
        <v>0</v>
      </c>
      <c r="I19" s="57">
        <f>'[1]2007год'!I3026</f>
        <v>1</v>
      </c>
      <c r="J19" s="54">
        <f t="shared" si="2"/>
        <v>-100</v>
      </c>
      <c r="K19" s="52">
        <v>0</v>
      </c>
      <c r="L19" s="57">
        <f>'[1]2007год'!J3026</f>
        <v>0</v>
      </c>
      <c r="M19" s="54">
        <f t="shared" si="3"/>
        <v>0</v>
      </c>
      <c r="N19" s="52">
        <v>0</v>
      </c>
      <c r="O19" s="57">
        <f>'[1]2007год'!K3026</f>
        <v>0</v>
      </c>
      <c r="P19" s="59">
        <f t="shared" si="4"/>
        <v>0</v>
      </c>
    </row>
    <row r="20" spans="1:16" ht="15" customHeight="1">
      <c r="A20" s="51" t="s">
        <v>24</v>
      </c>
      <c r="B20" s="52">
        <v>4</v>
      </c>
      <c r="C20" s="57">
        <f>'[1]2007год'!G3028</f>
        <v>5</v>
      </c>
      <c r="D20" s="54">
        <f t="shared" si="0"/>
        <v>-20</v>
      </c>
      <c r="E20" s="55">
        <v>11000</v>
      </c>
      <c r="F20" s="56">
        <f>'[1]2007год'!H3028</f>
        <v>74000</v>
      </c>
      <c r="G20" s="54">
        <f t="shared" si="1"/>
        <v>-85.13513513513513</v>
      </c>
      <c r="H20" s="52">
        <v>0</v>
      </c>
      <c r="I20" s="57">
        <f>'[1]2007год'!I3028</f>
        <v>2</v>
      </c>
      <c r="J20" s="54">
        <f t="shared" si="2"/>
        <v>-100</v>
      </c>
      <c r="K20" s="52">
        <v>0</v>
      </c>
      <c r="L20" s="57">
        <f>'[1]2007год'!J3028</f>
        <v>0</v>
      </c>
      <c r="M20" s="54">
        <f t="shared" si="3"/>
        <v>0</v>
      </c>
      <c r="N20" s="52">
        <v>0</v>
      </c>
      <c r="O20" s="57">
        <f>'[1]2007год'!K3028</f>
        <v>0</v>
      </c>
      <c r="P20" s="59">
        <f t="shared" si="4"/>
        <v>0</v>
      </c>
    </row>
    <row r="21" spans="1:16" ht="15" customHeight="1">
      <c r="A21" s="51" t="s">
        <v>25</v>
      </c>
      <c r="B21" s="52">
        <v>7</v>
      </c>
      <c r="C21" s="57">
        <f>'[1]2007год'!G3030</f>
        <v>8</v>
      </c>
      <c r="D21" s="54">
        <f t="shared" si="0"/>
        <v>-12.5</v>
      </c>
      <c r="E21" s="55">
        <v>161000</v>
      </c>
      <c r="F21" s="56">
        <f>'[1]2007год'!H3030-2000</f>
        <v>323000</v>
      </c>
      <c r="G21" s="54">
        <f t="shared" si="1"/>
        <v>-50.15479876160991</v>
      </c>
      <c r="H21" s="52">
        <v>1</v>
      </c>
      <c r="I21" s="57">
        <f>'[1]2007год'!I3030</f>
        <v>1</v>
      </c>
      <c r="J21" s="54">
        <f t="shared" si="2"/>
        <v>0</v>
      </c>
      <c r="K21" s="52">
        <v>1</v>
      </c>
      <c r="L21" s="57">
        <f>'[1]2007год'!J3030</f>
        <v>0</v>
      </c>
      <c r="M21" s="54">
        <f t="shared" si="3"/>
        <v>100</v>
      </c>
      <c r="N21" s="52">
        <v>1</v>
      </c>
      <c r="O21" s="57">
        <f>'[1]2007год'!K3030</f>
        <v>0</v>
      </c>
      <c r="P21" s="59">
        <f t="shared" si="4"/>
        <v>100</v>
      </c>
    </row>
    <row r="22" spans="1:16" ht="15" customHeight="1">
      <c r="A22" s="51" t="s">
        <v>26</v>
      </c>
      <c r="B22" s="52">
        <v>5</v>
      </c>
      <c r="C22" s="57">
        <f>'[1]2007год'!G3032</f>
        <v>9</v>
      </c>
      <c r="D22" s="54">
        <f t="shared" si="0"/>
        <v>-44.44444444444444</v>
      </c>
      <c r="E22" s="55">
        <v>41000</v>
      </c>
      <c r="F22" s="56">
        <f>'[1]2007год'!H3032</f>
        <v>520000</v>
      </c>
      <c r="G22" s="54">
        <f t="shared" si="1"/>
        <v>-92.11538461538461</v>
      </c>
      <c r="H22" s="52">
        <v>0</v>
      </c>
      <c r="I22" s="57">
        <f>'[1]2007год'!I3032</f>
        <v>0</v>
      </c>
      <c r="J22" s="54">
        <f t="shared" si="2"/>
        <v>0</v>
      </c>
      <c r="K22" s="52">
        <v>0</v>
      </c>
      <c r="L22" s="57">
        <f>'[1]2007год'!J3032</f>
        <v>1</v>
      </c>
      <c r="M22" s="54">
        <f t="shared" si="3"/>
        <v>-100</v>
      </c>
      <c r="N22" s="52">
        <v>0</v>
      </c>
      <c r="O22" s="57">
        <f>'[1]2007год'!K3032</f>
        <v>3</v>
      </c>
      <c r="P22" s="59">
        <f t="shared" si="4"/>
        <v>-100</v>
      </c>
    </row>
    <row r="23" spans="1:16" ht="15" customHeight="1" thickBot="1">
      <c r="A23" s="63" t="s">
        <v>27</v>
      </c>
      <c r="B23" s="64">
        <v>5</v>
      </c>
      <c r="C23" s="65">
        <f>'[1]2007год'!G3034</f>
        <v>3</v>
      </c>
      <c r="D23" s="66">
        <f t="shared" si="0"/>
        <v>66.66666666666669</v>
      </c>
      <c r="E23" s="67">
        <v>61000</v>
      </c>
      <c r="F23" s="68">
        <f>'[1]2007год'!H3034</f>
        <v>140000</v>
      </c>
      <c r="G23" s="66">
        <f t="shared" si="1"/>
        <v>-56.42857142857143</v>
      </c>
      <c r="H23" s="64">
        <v>0</v>
      </c>
      <c r="I23" s="65">
        <f>'[1]2007год'!I3034</f>
        <v>1</v>
      </c>
      <c r="J23" s="66">
        <f t="shared" si="2"/>
        <v>-100</v>
      </c>
      <c r="K23" s="64">
        <v>1</v>
      </c>
      <c r="L23" s="65">
        <f>'[1]2007год'!J3034</f>
        <v>0</v>
      </c>
      <c r="M23" s="66">
        <f t="shared" si="3"/>
        <v>100</v>
      </c>
      <c r="N23" s="64">
        <v>3</v>
      </c>
      <c r="O23" s="65">
        <f>'[1]2007год'!K3034</f>
        <v>0</v>
      </c>
      <c r="P23" s="69">
        <f t="shared" si="4"/>
        <v>100</v>
      </c>
    </row>
    <row r="24" spans="1:16" ht="15" customHeight="1" thickBot="1">
      <c r="A24" s="70" t="s">
        <v>28</v>
      </c>
      <c r="B24" s="71">
        <v>12</v>
      </c>
      <c r="C24" s="25">
        <f>'[1]2007год'!G3036</f>
        <v>23</v>
      </c>
      <c r="D24" s="26">
        <f t="shared" si="0"/>
        <v>-47.82608695652174</v>
      </c>
      <c r="E24" s="72">
        <v>169729</v>
      </c>
      <c r="F24" s="28">
        <f>'[1]2007год'!H3036</f>
        <v>1735000</v>
      </c>
      <c r="G24" s="26">
        <f>IF(F24&lt;&gt;0,((E24/F24)*100)-100,IF(E24=0,0,100))</f>
        <v>-90.21734870317003</v>
      </c>
      <c r="H24" s="71">
        <v>2</v>
      </c>
      <c r="I24" s="25">
        <f>'[1]2007год'!I3036</f>
        <v>1</v>
      </c>
      <c r="J24" s="26">
        <f t="shared" si="2"/>
        <v>100</v>
      </c>
      <c r="K24" s="71">
        <v>0</v>
      </c>
      <c r="L24" s="25">
        <f>'[1]2007год'!J3036</f>
        <v>2</v>
      </c>
      <c r="M24" s="26">
        <f t="shared" si="3"/>
        <v>-100</v>
      </c>
      <c r="N24" s="71">
        <v>13</v>
      </c>
      <c r="O24" s="25">
        <f>'[1]2007год'!K3036</f>
        <v>70</v>
      </c>
      <c r="P24" s="31">
        <f>IF(O24&lt;&gt;0,((N24/O24)*100)-100,IF(N24=0,0,100))</f>
        <v>-81.42857142857143</v>
      </c>
    </row>
    <row r="25" spans="1:16" ht="15" customHeight="1">
      <c r="A25" s="73" t="s">
        <v>29</v>
      </c>
      <c r="B25" s="74">
        <v>6</v>
      </c>
      <c r="C25" s="75">
        <f>'[1]2007год'!G3038</f>
        <v>2</v>
      </c>
      <c r="D25" s="76">
        <f t="shared" si="0"/>
        <v>200</v>
      </c>
      <c r="E25" s="77">
        <v>195000</v>
      </c>
      <c r="F25" s="78">
        <f>'[1]2007год'!H3038-1000</f>
        <v>3000</v>
      </c>
      <c r="G25" s="76">
        <f>IF(F25&lt;&gt;0,((E25/F25)*100)-100,IF(E25=0,0,100))</f>
        <v>6400</v>
      </c>
      <c r="H25" s="79">
        <v>1</v>
      </c>
      <c r="I25" s="75">
        <f>'[1]2007год'!I3038</f>
        <v>0</v>
      </c>
      <c r="J25" s="76">
        <f t="shared" si="2"/>
        <v>100</v>
      </c>
      <c r="K25" s="79">
        <v>0</v>
      </c>
      <c r="L25" s="75">
        <f>'[1]2007год'!J3038</f>
        <v>0</v>
      </c>
      <c r="M25" s="76">
        <f t="shared" si="3"/>
        <v>0</v>
      </c>
      <c r="N25" s="79">
        <v>0</v>
      </c>
      <c r="O25" s="75">
        <f>'[1]2007год'!K3038</f>
        <v>0</v>
      </c>
      <c r="P25" s="80">
        <f t="shared" si="4"/>
        <v>0</v>
      </c>
    </row>
    <row r="26" spans="1:16" ht="15" customHeight="1">
      <c r="A26" s="51" t="s">
        <v>30</v>
      </c>
      <c r="B26" s="61">
        <v>3</v>
      </c>
      <c r="C26" s="57">
        <f>'[1]2007год'!G3040</f>
        <v>3</v>
      </c>
      <c r="D26" s="54">
        <f t="shared" si="0"/>
        <v>0</v>
      </c>
      <c r="E26" s="55">
        <v>167000</v>
      </c>
      <c r="F26" s="56">
        <f>'[1]2007год'!H3040</f>
        <v>45000</v>
      </c>
      <c r="G26" s="54">
        <f>IF(F26&lt;&gt;0,((E26/F26)*100)-100,IF(E26=0,0,100))</f>
        <v>271.11111111111114</v>
      </c>
      <c r="H26" s="52">
        <v>1</v>
      </c>
      <c r="I26" s="57">
        <f>'[1]2007год'!I3040</f>
        <v>0</v>
      </c>
      <c r="J26" s="54">
        <f t="shared" si="2"/>
        <v>100</v>
      </c>
      <c r="K26" s="52">
        <v>2</v>
      </c>
      <c r="L26" s="57">
        <f>'[1]2007год'!J3040</f>
        <v>0</v>
      </c>
      <c r="M26" s="54">
        <f t="shared" si="3"/>
        <v>100</v>
      </c>
      <c r="N26" s="52">
        <v>0</v>
      </c>
      <c r="O26" s="57">
        <f>'[1]2007год'!K3040</f>
        <v>0</v>
      </c>
      <c r="P26" s="59">
        <f t="shared" si="4"/>
        <v>0</v>
      </c>
    </row>
    <row r="27" spans="1:16" ht="15" customHeight="1">
      <c r="A27" s="51" t="s">
        <v>31</v>
      </c>
      <c r="B27" s="61">
        <v>9</v>
      </c>
      <c r="C27" s="57">
        <f>'[1]2007год'!G3042</f>
        <v>10</v>
      </c>
      <c r="D27" s="54">
        <f t="shared" si="0"/>
        <v>-10</v>
      </c>
      <c r="E27" s="55">
        <v>46000</v>
      </c>
      <c r="F27" s="56">
        <f>'[1]2007год'!H3042</f>
        <v>274300</v>
      </c>
      <c r="G27" s="54">
        <f>IF(F27&lt;&gt;0,((E27/F27)*100)-100,IF(E27=0,0,100))</f>
        <v>-83.23004010207802</v>
      </c>
      <c r="H27" s="52">
        <v>1</v>
      </c>
      <c r="I27" s="57">
        <f>'[1]2007год'!I3042</f>
        <v>3</v>
      </c>
      <c r="J27" s="54">
        <f t="shared" si="2"/>
        <v>-66.66666666666667</v>
      </c>
      <c r="K27" s="52">
        <v>0</v>
      </c>
      <c r="L27" s="81">
        <f>'[1]2007год'!J3042</f>
        <v>1</v>
      </c>
      <c r="M27" s="54">
        <f t="shared" si="3"/>
        <v>-100</v>
      </c>
      <c r="N27" s="52">
        <v>0</v>
      </c>
      <c r="O27" s="81">
        <f>'[1]2007год'!K3042</f>
        <v>8</v>
      </c>
      <c r="P27" s="59">
        <f t="shared" si="4"/>
        <v>-100</v>
      </c>
    </row>
    <row r="28" spans="1:16" ht="15" customHeight="1">
      <c r="A28" s="51" t="s">
        <v>32</v>
      </c>
      <c r="B28" s="61">
        <v>19</v>
      </c>
      <c r="C28" s="57">
        <f>'[1]2007год'!G3044</f>
        <v>24</v>
      </c>
      <c r="D28" s="54">
        <f t="shared" si="0"/>
        <v>-20.833333333333343</v>
      </c>
      <c r="E28" s="55">
        <v>1833759</v>
      </c>
      <c r="F28" s="56">
        <f>'[1]2007год'!H3044</f>
        <v>1036600</v>
      </c>
      <c r="G28" s="54">
        <f>IF(F28&lt;&gt;0,((E28/F28)*100)-100,IF(E28=0,0,100))</f>
        <v>76.9013119814779</v>
      </c>
      <c r="H28" s="52">
        <v>1</v>
      </c>
      <c r="I28" s="57">
        <f>'[1]2007год'!I3044</f>
        <v>5</v>
      </c>
      <c r="J28" s="54">
        <f t="shared" si="2"/>
        <v>-80</v>
      </c>
      <c r="K28" s="52">
        <v>1</v>
      </c>
      <c r="L28" s="57">
        <f>'[1]2007год'!J3044</f>
        <v>3</v>
      </c>
      <c r="M28" s="54">
        <f t="shared" si="3"/>
        <v>-66.66666666666667</v>
      </c>
      <c r="N28" s="52">
        <v>0</v>
      </c>
      <c r="O28" s="57">
        <f>'[1]2007год'!K3044</f>
        <v>2</v>
      </c>
      <c r="P28" s="59">
        <f t="shared" si="4"/>
        <v>-100</v>
      </c>
    </row>
    <row r="29" spans="1:16" ht="15" customHeight="1">
      <c r="A29" s="51" t="s">
        <v>33</v>
      </c>
      <c r="B29" s="52">
        <v>4</v>
      </c>
      <c r="C29" s="57">
        <f>'[1]2007год'!G3046</f>
        <v>8</v>
      </c>
      <c r="D29" s="54">
        <f t="shared" si="0"/>
        <v>-50</v>
      </c>
      <c r="E29" s="55">
        <v>66000</v>
      </c>
      <c r="F29" s="56">
        <v>219500</v>
      </c>
      <c r="G29" s="54">
        <f t="shared" si="1"/>
        <v>-69.93166287015946</v>
      </c>
      <c r="H29" s="52">
        <v>0</v>
      </c>
      <c r="I29" s="57">
        <f>'[1]2007год'!I3046</f>
        <v>2</v>
      </c>
      <c r="J29" s="54">
        <f t="shared" si="2"/>
        <v>-100</v>
      </c>
      <c r="K29" s="52">
        <v>0</v>
      </c>
      <c r="L29" s="57">
        <f>'[1]2007год'!J3046</f>
        <v>0</v>
      </c>
      <c r="M29" s="54">
        <f t="shared" si="3"/>
        <v>0</v>
      </c>
      <c r="N29" s="52">
        <v>0</v>
      </c>
      <c r="O29" s="57">
        <f>'[1]2007год'!K3046</f>
        <v>0</v>
      </c>
      <c r="P29" s="59">
        <f t="shared" si="4"/>
        <v>0</v>
      </c>
    </row>
    <row r="30" spans="1:16" ht="15" customHeight="1">
      <c r="A30" s="51" t="s">
        <v>34</v>
      </c>
      <c r="B30" s="52">
        <v>13</v>
      </c>
      <c r="C30" s="57">
        <f>'[1]2007год'!G3048</f>
        <v>14</v>
      </c>
      <c r="D30" s="54">
        <f t="shared" si="0"/>
        <v>-7.142857142857139</v>
      </c>
      <c r="E30" s="55">
        <v>508000</v>
      </c>
      <c r="F30" s="56">
        <f>'[1]2007год'!H3048</f>
        <v>341000</v>
      </c>
      <c r="G30" s="54">
        <f>IF(F30&lt;&gt;0,((E30/F30)*100)-100,IF(E30=0,0,100))</f>
        <v>48.97360703812316</v>
      </c>
      <c r="H30" s="52">
        <v>5</v>
      </c>
      <c r="I30" s="57">
        <f>'[1]2007год'!I3048-I31</f>
        <v>0</v>
      </c>
      <c r="J30" s="54">
        <f t="shared" si="2"/>
        <v>100</v>
      </c>
      <c r="K30" s="52">
        <v>0</v>
      </c>
      <c r="L30" s="57">
        <v>0</v>
      </c>
      <c r="M30" s="54">
        <f t="shared" si="3"/>
        <v>0</v>
      </c>
      <c r="N30" s="52">
        <v>3</v>
      </c>
      <c r="O30" s="57">
        <v>0</v>
      </c>
      <c r="P30" s="59">
        <f t="shared" si="4"/>
        <v>100</v>
      </c>
    </row>
    <row r="31" spans="1:16" ht="15" customHeight="1">
      <c r="A31" s="51" t="s">
        <v>35</v>
      </c>
      <c r="B31" s="52">
        <v>1</v>
      </c>
      <c r="C31" s="57">
        <v>5</v>
      </c>
      <c r="D31" s="54">
        <f t="shared" si="0"/>
        <v>-80</v>
      </c>
      <c r="E31" s="55">
        <v>200000</v>
      </c>
      <c r="F31" s="56">
        <v>0</v>
      </c>
      <c r="G31" s="54">
        <f t="shared" si="1"/>
        <v>100</v>
      </c>
      <c r="H31" s="52">
        <v>2</v>
      </c>
      <c r="I31" s="57">
        <f>'[1]2007год'!N3048</f>
        <v>0</v>
      </c>
      <c r="J31" s="54">
        <f t="shared" si="2"/>
        <v>100</v>
      </c>
      <c r="K31" s="52">
        <v>0</v>
      </c>
      <c r="L31" s="57">
        <v>0</v>
      </c>
      <c r="M31" s="54">
        <f t="shared" si="3"/>
        <v>0</v>
      </c>
      <c r="N31" s="52">
        <v>0</v>
      </c>
      <c r="O31" s="58">
        <v>0</v>
      </c>
      <c r="P31" s="59">
        <f t="shared" si="4"/>
        <v>0</v>
      </c>
    </row>
    <row r="32" spans="1:16" ht="15" customHeight="1">
      <c r="A32" s="51" t="s">
        <v>36</v>
      </c>
      <c r="B32" s="52">
        <v>7</v>
      </c>
      <c r="C32" s="57">
        <f>'[1]2007год'!G3050</f>
        <v>10</v>
      </c>
      <c r="D32" s="54">
        <f t="shared" si="0"/>
        <v>-30</v>
      </c>
      <c r="E32" s="55">
        <v>178000</v>
      </c>
      <c r="F32" s="56">
        <f>'[1]2007год'!H3050</f>
        <v>585000</v>
      </c>
      <c r="G32" s="54">
        <f t="shared" si="1"/>
        <v>-69.57264957264957</v>
      </c>
      <c r="H32" s="52">
        <v>1</v>
      </c>
      <c r="I32" s="57">
        <f>'[1]2007год'!I3050</f>
        <v>3</v>
      </c>
      <c r="J32" s="54">
        <f t="shared" si="2"/>
        <v>-66.66666666666667</v>
      </c>
      <c r="K32" s="52">
        <v>2</v>
      </c>
      <c r="L32" s="57">
        <f>'[1]2007год'!J3050</f>
        <v>2</v>
      </c>
      <c r="M32" s="54">
        <f t="shared" si="3"/>
        <v>0</v>
      </c>
      <c r="N32" s="52">
        <v>2</v>
      </c>
      <c r="O32" s="57">
        <f>'[1]2007год'!K3050</f>
        <v>1</v>
      </c>
      <c r="P32" s="59">
        <f t="shared" si="4"/>
        <v>100</v>
      </c>
    </row>
    <row r="33" spans="1:16" ht="15" customHeight="1">
      <c r="A33" s="51" t="s">
        <v>37</v>
      </c>
      <c r="B33" s="52">
        <v>5</v>
      </c>
      <c r="C33" s="57">
        <f>'[1]2007год'!G3052+3</f>
        <v>4</v>
      </c>
      <c r="D33" s="54">
        <f t="shared" si="0"/>
        <v>25</v>
      </c>
      <c r="E33" s="55">
        <v>92500</v>
      </c>
      <c r="F33" s="56">
        <f>'[1]2007год'!H3052</f>
        <v>400</v>
      </c>
      <c r="G33" s="54">
        <f t="shared" si="1"/>
        <v>23025</v>
      </c>
      <c r="H33" s="52">
        <v>1</v>
      </c>
      <c r="I33" s="57">
        <f>'[1]2007год'!I3052</f>
        <v>0</v>
      </c>
      <c r="J33" s="54">
        <f t="shared" si="2"/>
        <v>100</v>
      </c>
      <c r="K33" s="52">
        <v>0</v>
      </c>
      <c r="L33" s="57">
        <f>'[1]2007год'!J3052</f>
        <v>0</v>
      </c>
      <c r="M33" s="54">
        <f t="shared" si="3"/>
        <v>0</v>
      </c>
      <c r="N33" s="52">
        <v>0</v>
      </c>
      <c r="O33" s="57">
        <f>'[1]2007год'!K3052</f>
        <v>0</v>
      </c>
      <c r="P33" s="59">
        <f t="shared" si="4"/>
        <v>0</v>
      </c>
    </row>
    <row r="34" spans="1:16" ht="15" customHeight="1" thickBot="1">
      <c r="A34" s="82" t="s">
        <v>38</v>
      </c>
      <c r="B34" s="83">
        <v>2</v>
      </c>
      <c r="C34" s="84">
        <f>'[1]2007год'!G3054</f>
        <v>3</v>
      </c>
      <c r="D34" s="85">
        <f t="shared" si="0"/>
        <v>-33.33333333333334</v>
      </c>
      <c r="E34" s="86">
        <v>6000</v>
      </c>
      <c r="F34" s="87">
        <f>'[1]2007год'!H3054</f>
        <v>108000</v>
      </c>
      <c r="G34" s="85">
        <f t="shared" si="1"/>
        <v>-94.44444444444444</v>
      </c>
      <c r="H34" s="83">
        <v>0</v>
      </c>
      <c r="I34" s="84">
        <f>'[1]2007год'!I3054</f>
        <v>1</v>
      </c>
      <c r="J34" s="85">
        <f t="shared" si="2"/>
        <v>-100</v>
      </c>
      <c r="K34" s="83">
        <v>0</v>
      </c>
      <c r="L34" s="84">
        <f>'[1]2007год'!J3054</f>
        <v>1</v>
      </c>
      <c r="M34" s="85">
        <f t="shared" si="3"/>
        <v>-100</v>
      </c>
      <c r="N34" s="83">
        <v>0</v>
      </c>
      <c r="O34" s="84">
        <f>'[1]2007год'!K3054</f>
        <v>1</v>
      </c>
      <c r="P34" s="88">
        <f t="shared" si="4"/>
        <v>-100</v>
      </c>
    </row>
    <row r="35" spans="1:16" ht="15" customHeight="1" thickBot="1">
      <c r="A35" s="89" t="s">
        <v>39</v>
      </c>
      <c r="B35" s="90">
        <f>SUM(B7:B34)-B11-B17-B31+18</f>
        <v>249</v>
      </c>
      <c r="C35" s="90">
        <f>SUM(C7:C34)-C11-C17-C31+C34+4</f>
        <v>265</v>
      </c>
      <c r="D35" s="91">
        <f t="shared" si="0"/>
        <v>-6.037735849056602</v>
      </c>
      <c r="E35" s="90">
        <f>SUM(E7:E34)-E11-E17-E31+760471</f>
        <v>8293559</v>
      </c>
      <c r="F35" s="90">
        <f>SUM(F7:F34)-F11-F17-F31-7300</f>
        <v>10668666</v>
      </c>
      <c r="G35" s="91">
        <f t="shared" si="1"/>
        <v>-22.262455306033573</v>
      </c>
      <c r="H35" s="90">
        <f>SUM(H7:H34)-H11-H17-H31</f>
        <v>29</v>
      </c>
      <c r="I35" s="90">
        <f>SUM(I7:I34)-I11-I17-I31</f>
        <v>38</v>
      </c>
      <c r="J35" s="91">
        <f t="shared" si="2"/>
        <v>-23.68421052631578</v>
      </c>
      <c r="K35" s="90">
        <f>SUM(K7:K34)-K11-K17-K31</f>
        <v>14</v>
      </c>
      <c r="L35" s="90">
        <f>SUM(L7:L34)-L11-L17-L31</f>
        <v>24</v>
      </c>
      <c r="M35" s="91">
        <f t="shared" si="3"/>
        <v>-41.666666666666664</v>
      </c>
      <c r="N35" s="92">
        <f>SUM(N7:N34)-N11-N17-N31</f>
        <v>117</v>
      </c>
      <c r="O35" s="90">
        <f>SUM(O7:O34)-O11-O17-O31</f>
        <v>222</v>
      </c>
      <c r="P35" s="93">
        <f t="shared" si="4"/>
        <v>-47.297297297297305</v>
      </c>
    </row>
    <row r="36" ht="11.25">
      <c r="J36" s="10"/>
    </row>
    <row r="37" ht="11.25">
      <c r="J37" s="10"/>
    </row>
    <row r="38" ht="11.25">
      <c r="J38" s="10"/>
    </row>
  </sheetData>
  <mergeCells count="1"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2009-03-17T14:28:54Z</dcterms:created>
  <dcterms:modified xsi:type="dcterms:W3CDTF">2009-03-17T14:49:05Z</dcterms:modified>
  <cp:category/>
  <cp:version/>
  <cp:contentType/>
  <cp:contentStatus/>
</cp:coreProperties>
</file>